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SUTURES MECANIQUES\2026 - MNSUT - 2025PHIE0128\03 - DOCUMENTS DE MARCHE\"/>
    </mc:Choice>
  </mc:AlternateContent>
  <bookViews>
    <workbookView xWindow="0" yWindow="0" windowWidth="25200" windowHeight="11985"/>
  </bookViews>
  <sheets>
    <sheet name="QUANTITES" sheetId="1" r:id="rId1"/>
    <sheet name="SPECIMENS-ECHANTILLONS" sheetId="6" r:id="rId2"/>
    <sheet name="LOTS" sheetId="4" r:id="rId3"/>
  </sheets>
  <definedNames>
    <definedName name="_xlnm._FilterDatabase" localSheetId="2" hidden="1">LOTS!$A$7:$E$7</definedName>
    <definedName name="_xlnm._FilterDatabase" localSheetId="0" hidden="1">QUANTITES!$A$9:$K$36</definedName>
    <definedName name="_xlnm._FilterDatabase" localSheetId="1" hidden="1">'SPECIMENS-ECHANTILLONS'!$A$8:$H$35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4" l="1"/>
  <c r="D15" i="4"/>
  <c r="E15" i="4" s="1"/>
  <c r="D16" i="4"/>
  <c r="D17" i="4"/>
  <c r="E17" i="4" s="1"/>
  <c r="D18" i="4"/>
  <c r="E18" i="4" s="1"/>
  <c r="D19" i="4"/>
  <c r="E19" i="4" s="1"/>
  <c r="E14" i="4"/>
  <c r="E16" i="4"/>
  <c r="G36" i="6" l="1"/>
  <c r="H36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I37" i="1" l="1"/>
  <c r="J37" i="1"/>
  <c r="K37" i="1"/>
  <c r="H37" i="1" l="1"/>
  <c r="F37" i="1"/>
  <c r="F10" i="6"/>
  <c r="F11" i="6"/>
  <c r="F12" i="6"/>
  <c r="F13" i="6"/>
  <c r="F9" i="6"/>
  <c r="D8" i="4"/>
  <c r="D9" i="4"/>
  <c r="E9" i="4" s="1"/>
  <c r="D10" i="4"/>
  <c r="E10" i="4" s="1"/>
  <c r="D11" i="4"/>
  <c r="E11" i="4" s="1"/>
  <c r="D12" i="4"/>
  <c r="E12" i="4" s="1"/>
  <c r="D13" i="4"/>
  <c r="E13" i="4" s="1"/>
  <c r="G11" i="1"/>
  <c r="G12" i="1"/>
  <c r="G13" i="1"/>
  <c r="G14" i="1"/>
  <c r="G10" i="1"/>
  <c r="F36" i="6" l="1"/>
  <c r="D20" i="4"/>
  <c r="G37" i="1"/>
  <c r="E8" i="4"/>
  <c r="E20" i="4" s="1"/>
</calcChain>
</file>

<file path=xl/sharedStrings.xml><?xml version="1.0" encoding="utf-8"?>
<sst xmlns="http://schemas.openxmlformats.org/spreadsheetml/2006/main" count="228" uniqueCount="62">
  <si>
    <t>LOT</t>
  </si>
  <si>
    <t>LIBELLE DU LOT</t>
  </si>
  <si>
    <t>SOUS-LOT</t>
  </si>
  <si>
    <t>LIBELLE DU SOUS-LOT</t>
  </si>
  <si>
    <t>QUANTITE TOTALE
ESTIMATIVE</t>
  </si>
  <si>
    <t>CLASSE</t>
  </si>
  <si>
    <t>BRETAGNE OCCIDENTALE (29)</t>
  </si>
  <si>
    <r>
      <t xml:space="preserve">GROUPEMENT HOSPITALIER TERRITORIAL </t>
    </r>
    <r>
      <rPr>
        <b/>
        <sz val="16"/>
        <color theme="1"/>
        <rFont val="Calibri"/>
        <family val="2"/>
      </rPr>
      <t>→</t>
    </r>
  </si>
  <si>
    <t>C.H.U. DE BREST</t>
  </si>
  <si>
    <t>UNION HOSPITALIERE DE CORNOUAILLE (29)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</si>
  <si>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</si>
  <si>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</si>
  <si>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t>C.H. FERDINAND GRALL
(LANDERNEAU)</t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</si>
  <si>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</si>
  <si>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>SPECIMENS/ECHANTILLONS PAR ETABLISSEMENTS</t>
  </si>
  <si>
    <t>TOTAL
SPECIMENS/ECHANTILLONS</t>
  </si>
  <si>
    <r>
      <t xml:space="preserve">QUANTITES ESTIMATIVES EXPRIMEES SUR </t>
    </r>
    <r>
      <rPr>
        <b/>
        <sz val="12"/>
        <color rgb="FFFF0000"/>
        <rFont val="Calibri"/>
        <family val="2"/>
        <scheme val="minor"/>
      </rPr>
      <t>12 MOIS</t>
    </r>
  </si>
  <si>
    <t>QUANTITES ESTIMATIVES PAR ETABLISSEMENTS</t>
  </si>
  <si>
    <t>QUANTITES ESTIMATIVES PAR LOTS</t>
  </si>
  <si>
    <t xml:space="preserve"> C.H.I. DE CORNOUAILLE
(QUIMPER - CONCARNEAU)</t>
  </si>
  <si>
    <t>C.H. DES PAYS DE MORLAIX</t>
  </si>
  <si>
    <t>Marché public n°2025PHIE0128</t>
  </si>
  <si>
    <t>La numérotation des lots du marché négocié reprend celle de l'appel d'offre n°2025PHIE0081.</t>
  </si>
  <si>
    <t>1 - CLIPS</t>
  </si>
  <si>
    <t>PINCE POSE CLIPS (ENDOSCOPIE) DIAM 05MM</t>
  </si>
  <si>
    <t>CLIPS TITANE 08MM LONG AXE 28CM</t>
  </si>
  <si>
    <t>CLIPS TITANE 09MM LONG AXE 33CM</t>
  </si>
  <si>
    <t>PINCE POSE CLIPS CHIRURGIE OUVERTE</t>
  </si>
  <si>
    <t>CLIPS 09MM</t>
  </si>
  <si>
    <t>CLIPS 11MM</t>
  </si>
  <si>
    <t>CLIPS 13MM</t>
  </si>
  <si>
    <t>4 - SUTURES MECANIQUES - REFECTION DE PAROI</t>
  </si>
  <si>
    <t>PATCH CURE HERNIE OMBILICALE INTRAPERITONEALE CHIRURGIE OUVERTE</t>
  </si>
  <si>
    <t>DIAMETRE 06.4CM ENVIRON</t>
  </si>
  <si>
    <t>DIAMETRE 08CM ENVIRON</t>
  </si>
  <si>
    <t>DIAMETRE 04.30CM ENVIRON</t>
  </si>
  <si>
    <t>PINCE POUR FIXATION DE TREILLIS CHIRURGIE COELIOSCOPIQUE</t>
  </si>
  <si>
    <t>PLAQUE CURE CHIRURGIE PARIETALE RETROMUSCULAIRE OU INTRAPERITONEALE</t>
  </si>
  <si>
    <t>TOUTES TAILLES</t>
  </si>
  <si>
    <t>PLAQUE CURE HERNIE VENTRALE BIFACE INTRAPERITONEALE COELIOSCOPIE</t>
  </si>
  <si>
    <t>PLAQUE REPARATION EVENTRATION 10X15CM</t>
  </si>
  <si>
    <t>PLAQUE REPARATION EVENTRATION 15X20CM ENVIRON</t>
  </si>
  <si>
    <t>PLAQUE REPARATION EVENTRATION 20X25CM ENVIRON</t>
  </si>
  <si>
    <t>PLAQUE REPARATION EVENTRATION 30X35CM ENVIRON</t>
  </si>
  <si>
    <t>PLAQUE CURE HERNIE INGUINALE EN CONE EXTRAPERITONEALE CHIRURGIE OUVERTE</t>
  </si>
  <si>
    <t>CONE GRAND</t>
  </si>
  <si>
    <t>CONE TRES GRAND</t>
  </si>
  <si>
    <t>CONE MOYEN</t>
  </si>
  <si>
    <t>PLAQUE CURE HERNIE INGUINALE TECHNIQUE LICHTENSTEIN EXTRAPERITONEALE CHIRURGIE OUVERTE</t>
  </si>
  <si>
    <t>PLAQUE FENDUE 06X13CM ENVIRON</t>
  </si>
  <si>
    <t>PLAQUE CURE HERNIE VENTRALE RETROMUSCULAIRE EXTRAPERITONEALE CHIRURGIE OUVERTE AUTOFIXANTE</t>
  </si>
  <si>
    <t>PLAQUE REPARATION EVENTRATION AUTOXIFANTE 15X30CM ENVIRON</t>
  </si>
  <si>
    <t>PLAQUE CURE HERNIE INGUINALE FORME ANATOMIQUE POLYPROPYLENE EXTRAPERITONEALE COELIOSCOPIE</t>
  </si>
  <si>
    <t>DROITE 08X14CM ENVIRON</t>
  </si>
  <si>
    <t>DROITE 10X15CM ENVIRON</t>
  </si>
  <si>
    <t>GAUCHE 08X14CM ENVIRON</t>
  </si>
  <si>
    <t>GAUCHE 10X15CM ENVIRON</t>
  </si>
  <si>
    <t>PLAQUE NON FENDUE PREFORMEE 06X13CM ENVIRON</t>
  </si>
  <si>
    <t>PLAQUE CURE HERNIE VENTRALE RETROMUSCULAIRE EXTRAPERITONEALE CHIRURGIE OUVERTE</t>
  </si>
  <si>
    <t>PLAQUE REPARATION EVENTRATION 15X15CM</t>
  </si>
  <si>
    <t>PLAQUE REPARATION EVENTRATION 30X30CM</t>
  </si>
  <si>
    <t>1- CLIPS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</si>
</sst>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theme="4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3" fontId="0" fillId="5" borderId="1" xfId="0" applyNumberFormat="1" applyFill="1" applyBorder="1" applyAlignment="1">
      <alignment horizontal="center" vertical="center" wrapText="1"/>
    </xf>
    <xf numFmtId="3" fontId="1" fillId="6" borderId="3" xfId="0" applyNumberFormat="1" applyFont="1" applyFill="1" applyBorder="1" applyAlignment="1">
      <alignment horizontal="center" vertical="center" wrapText="1"/>
    </xf>
    <xf numFmtId="3" fontId="1" fillId="7" borderId="3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5" borderId="2" xfId="0" applyNumberForma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8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right" wrapText="1"/>
    </xf>
    <xf numFmtId="0" fontId="11" fillId="0" borderId="0" xfId="0" applyFont="1" applyFill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14" fillId="4" borderId="1" xfId="0" applyNumberFormat="1" applyFont="1" applyFill="1" applyBorder="1" applyAlignment="1">
      <alignment horizontal="center" vertical="center"/>
    </xf>
    <xf numFmtId="3" fontId="0" fillId="0" borderId="6" xfId="0" applyNumberFormat="1" applyFill="1" applyBorder="1" applyAlignment="1">
      <alignment horizontal="center" vertical="center" wrapText="1"/>
    </xf>
    <xf numFmtId="3" fontId="0" fillId="0" borderId="7" xfId="0" applyNumberForma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30"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9:K36" totalsRowShown="0" headerRowDxfId="29" tableBorderDxfId="28">
  <autoFilter ref="A9:K36"/>
  <tableColumns count="11">
    <tableColumn id="1" name="CLASSE" dataDxfId="27"/>
    <tableColumn id="2" name="LOT" dataDxfId="26"/>
    <tableColumn id="3" name="LIBELLE DU LOT" dataDxfId="25"/>
    <tableColumn id="4" name="SOUS-LOT" dataDxfId="24"/>
    <tableColumn id="5" name="LIBELLE DU SOUS-LOT" dataDxfId="23"/>
    <tableColumn id="6" name="QUANTITE TOTALE_x000a_ESTIMATIVE" dataDxfId="22"/>
    <tableColumn id="7" name="QUANTITE TOTALE_x000a_MAXIMALE_x000a_(coefficient 4)" dataDxfId="21">
      <calculatedColumnFormula>F10*4</calculatedColumnFormula>
    </tableColumn>
    <tableColumn id="8" name="C.H.U. DE BREST" dataDxfId="20"/>
    <tableColumn id="9" name="C.H. DES PAYS DE MORLAIX" dataDxfId="19"/>
    <tableColumn id="10" name="C.H. FERDINAND GRALL_x000a_(LANDERNEAU)" dataDxfId="18"/>
    <tableColumn id="14" name=" C.H.I. DE CORNOUAILLE_x000a_(QUIMPER - CONCARNEAU)" dataDxfId="1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H35" totalsRowShown="0" headerRowDxfId="16" tableBorderDxfId="15">
  <autoFilter ref="A8:H35"/>
  <tableColumns count="8">
    <tableColumn id="1" name="CLASSE" dataDxfId="14"/>
    <tableColumn id="2" name="LOT" dataDxfId="13"/>
    <tableColumn id="3" name="LIBELLE DU LOT" dataDxfId="12"/>
    <tableColumn id="4" name="SOUS-LOT" dataDxfId="11"/>
    <tableColumn id="5" name="LIBELLE DU SOUS-LOT" dataDxfId="10"/>
    <tableColumn id="6" name="TOTAL_x000a_SPECIMENS/ECHANTILLONS" dataDxfId="9">
      <calculatedColumnFormula>+SUM(G9:H9)</calculatedColumnFormula>
    </tableColumn>
    <tableColumn id="7" name="C.H.U. DE BREST" dataDxfId="3"/>
    <tableColumn id="9" name="C.H. FERDINAND GRALL_x000a_(LANDERNEAU)" dataDxfId="2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7:E19" totalsRowShown="0" headerRowDxfId="8" tableBorderDxfId="7">
  <autoFilter ref="A7:E19"/>
  <tableColumns count="5">
    <tableColumn id="1" name="CLASSE" dataDxfId="6"/>
    <tableColumn id="2" name="LOT" dataDxfId="5"/>
    <tableColumn id="3" name="LIBELLE DU LOT" dataDxfId="4"/>
    <tableColumn id="4" name="QUANTITE TOTALE_x000a_ESTIMATIVE" dataDxfId="1">
      <calculatedColumnFormula>SUMIFS(QUANTITES!F:F,QUANTITES!B:B,LOTS!B8)</calculatedColumnFormula>
    </tableColumn>
    <tableColumn id="5" name="QUANTITE TOTALE_x000a_MAXIMALE_x000a_(coefficient 4)" dataDxfId="0">
      <calculatedColumnFormula>D8*4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K37"/>
  <sheetViews>
    <sheetView showGridLines="0" tabSelected="1" zoomScale="85" zoomScaleNormal="85" workbookViewId="0">
      <pane xSplit="7" ySplit="9" topLeftCell="H10" activePane="bottomRight" state="frozen"/>
      <selection pane="topRight" activeCell="H1" sqref="H1"/>
      <selection pane="bottomLeft" activeCell="A9" sqref="A9"/>
      <selection pane="bottomRight" activeCell="C17" sqref="C17"/>
    </sheetView>
  </sheetViews>
  <sheetFormatPr baseColWidth="10" defaultColWidth="36.7109375" defaultRowHeight="15" outlineLevelCol="1" x14ac:dyDescent="0.25"/>
  <cols>
    <col min="1" max="1" width="24.7109375" style="32" customWidth="1" outlineLevel="1"/>
    <col min="2" max="2" width="9.7109375" style="1" bestFit="1" customWidth="1"/>
    <col min="3" max="3" width="60.7109375" style="32" customWidth="1"/>
    <col min="4" max="4" width="15.140625" style="1" bestFit="1" customWidth="1"/>
    <col min="5" max="5" width="60.7109375" style="32" customWidth="1"/>
    <col min="6" max="7" width="22.28515625" style="5" bestFit="1" customWidth="1"/>
    <col min="8" max="11" width="30.7109375" style="5" customWidth="1"/>
    <col min="12" max="16384" width="36.7109375" style="1"/>
  </cols>
  <sheetData>
    <row r="1" spans="1:11" ht="26.25" x14ac:dyDescent="0.25">
      <c r="A1" s="39" t="s">
        <v>17</v>
      </c>
      <c r="B1" s="39"/>
      <c r="C1" s="39"/>
      <c r="D1" s="39"/>
      <c r="E1" s="39"/>
      <c r="F1" s="39"/>
      <c r="G1" s="39"/>
      <c r="H1" s="12"/>
      <c r="I1" s="12"/>
      <c r="J1" s="12"/>
      <c r="K1" s="12"/>
    </row>
    <row r="2" spans="1:11" ht="23.25" x14ac:dyDescent="0.25">
      <c r="A2" s="40" t="s">
        <v>10</v>
      </c>
      <c r="B2" s="40"/>
      <c r="C2" s="40"/>
      <c r="D2" s="40"/>
      <c r="E2" s="40"/>
      <c r="F2" s="40"/>
      <c r="G2" s="40"/>
      <c r="H2" s="13"/>
      <c r="I2" s="13"/>
      <c r="J2" s="13"/>
      <c r="K2" s="13"/>
    </row>
    <row r="3" spans="1:11" ht="23.25" x14ac:dyDescent="0.25">
      <c r="A3" s="43" t="s">
        <v>21</v>
      </c>
      <c r="B3" s="43"/>
      <c r="C3" s="43"/>
      <c r="D3" s="43"/>
      <c r="E3" s="43"/>
      <c r="F3" s="43"/>
      <c r="G3" s="43"/>
      <c r="H3" s="13"/>
      <c r="I3" s="13"/>
      <c r="J3" s="13"/>
      <c r="K3" s="13"/>
    </row>
    <row r="4" spans="1:11" x14ac:dyDescent="0.25">
      <c r="A4" s="36"/>
      <c r="B4" s="15"/>
      <c r="C4" s="36"/>
      <c r="D4" s="15"/>
      <c r="E4" s="36"/>
      <c r="F4" s="44"/>
      <c r="G4" s="44"/>
    </row>
    <row r="5" spans="1:11" s="15" customFormat="1" ht="15.75" x14ac:dyDescent="0.25">
      <c r="A5" s="45" t="s">
        <v>16</v>
      </c>
      <c r="B5" s="45"/>
      <c r="C5" s="45"/>
      <c r="D5" s="45"/>
      <c r="E5" s="45"/>
      <c r="F5" s="45"/>
      <c r="G5" s="45"/>
      <c r="H5" s="14"/>
      <c r="I5" s="14"/>
      <c r="J5" s="14"/>
      <c r="K5" s="14"/>
    </row>
    <row r="6" spans="1:11" s="15" customFormat="1" ht="15.75" x14ac:dyDescent="0.25">
      <c r="A6" s="46" t="s">
        <v>22</v>
      </c>
      <c r="B6" s="46"/>
      <c r="C6" s="46"/>
      <c r="D6" s="46"/>
      <c r="E6" s="46"/>
      <c r="F6" s="46"/>
      <c r="G6" s="46"/>
      <c r="H6" s="14"/>
      <c r="I6" s="14"/>
      <c r="J6" s="14"/>
      <c r="K6" s="14"/>
    </row>
    <row r="8" spans="1:11" s="23" customFormat="1" ht="42" customHeight="1" x14ac:dyDescent="0.35">
      <c r="A8" s="42" t="s">
        <v>7</v>
      </c>
      <c r="B8" s="42"/>
      <c r="C8" s="42"/>
      <c r="D8" s="42"/>
      <c r="E8" s="42"/>
      <c r="F8" s="42"/>
      <c r="G8" s="42"/>
      <c r="H8" s="41" t="s">
        <v>6</v>
      </c>
      <c r="I8" s="41"/>
      <c r="J8" s="41"/>
      <c r="K8" s="38" t="s">
        <v>9</v>
      </c>
    </row>
    <row r="9" spans="1:11" s="4" customFormat="1" ht="45" x14ac:dyDescent="0.25">
      <c r="A9" s="33" t="s">
        <v>5</v>
      </c>
      <c r="B9" s="22" t="s">
        <v>0</v>
      </c>
      <c r="C9" s="21" t="s">
        <v>1</v>
      </c>
      <c r="D9" s="22" t="s">
        <v>2</v>
      </c>
      <c r="E9" s="21" t="s">
        <v>3</v>
      </c>
      <c r="F9" s="20" t="s">
        <v>4</v>
      </c>
      <c r="G9" s="20" t="s">
        <v>11</v>
      </c>
      <c r="H9" s="9" t="s">
        <v>8</v>
      </c>
      <c r="I9" s="9" t="s">
        <v>20</v>
      </c>
      <c r="J9" s="9" t="s">
        <v>12</v>
      </c>
      <c r="K9" s="10" t="s">
        <v>19</v>
      </c>
    </row>
    <row r="10" spans="1:11" x14ac:dyDescent="0.25">
      <c r="A10" s="34" t="s">
        <v>23</v>
      </c>
      <c r="B10" s="3">
        <v>7</v>
      </c>
      <c r="C10" s="31" t="s">
        <v>24</v>
      </c>
      <c r="D10" s="2">
        <v>1</v>
      </c>
      <c r="E10" s="2" t="s">
        <v>25</v>
      </c>
      <c r="F10" s="8">
        <v>5</v>
      </c>
      <c r="G10" s="24">
        <f>F10*4</f>
        <v>20</v>
      </c>
      <c r="H10" s="7">
        <v>5</v>
      </c>
      <c r="I10" s="7">
        <v>0</v>
      </c>
      <c r="J10" s="7">
        <v>0</v>
      </c>
      <c r="K10" s="6">
        <v>0</v>
      </c>
    </row>
    <row r="11" spans="1:11" x14ac:dyDescent="0.25">
      <c r="A11" s="34" t="s">
        <v>23</v>
      </c>
      <c r="B11" s="3">
        <v>7</v>
      </c>
      <c r="C11" s="2" t="s">
        <v>24</v>
      </c>
      <c r="D11" s="2">
        <v>2</v>
      </c>
      <c r="E11" s="2" t="s">
        <v>26</v>
      </c>
      <c r="F11" s="8">
        <v>42</v>
      </c>
      <c r="G11" s="24">
        <f t="shared" ref="G11:G14" si="0">F11*4</f>
        <v>168</v>
      </c>
      <c r="H11" s="7">
        <v>30</v>
      </c>
      <c r="I11" s="7">
        <v>12</v>
      </c>
      <c r="J11" s="7">
        <v>0</v>
      </c>
      <c r="K11" s="6">
        <v>0</v>
      </c>
    </row>
    <row r="12" spans="1:11" x14ac:dyDescent="0.25">
      <c r="A12" s="34" t="s">
        <v>23</v>
      </c>
      <c r="B12" s="3">
        <v>9</v>
      </c>
      <c r="C12" s="2" t="s">
        <v>27</v>
      </c>
      <c r="D12" s="2">
        <v>1</v>
      </c>
      <c r="E12" s="2" t="s">
        <v>28</v>
      </c>
      <c r="F12" s="8">
        <v>64</v>
      </c>
      <c r="G12" s="24">
        <f t="shared" si="0"/>
        <v>256</v>
      </c>
      <c r="H12" s="7">
        <v>40</v>
      </c>
      <c r="I12" s="7">
        <v>20</v>
      </c>
      <c r="J12" s="7">
        <v>4</v>
      </c>
      <c r="K12" s="6">
        <v>0</v>
      </c>
    </row>
    <row r="13" spans="1:11" x14ac:dyDescent="0.25">
      <c r="A13" s="34" t="s">
        <v>23</v>
      </c>
      <c r="B13" s="3">
        <v>9</v>
      </c>
      <c r="C13" s="2" t="s">
        <v>27</v>
      </c>
      <c r="D13" s="2">
        <v>2</v>
      </c>
      <c r="E13" s="2" t="s">
        <v>29</v>
      </c>
      <c r="F13" s="8">
        <v>68</v>
      </c>
      <c r="G13" s="24">
        <f t="shared" si="0"/>
        <v>272</v>
      </c>
      <c r="H13" s="7">
        <v>0</v>
      </c>
      <c r="I13" s="7">
        <v>60</v>
      </c>
      <c r="J13" s="7">
        <v>8</v>
      </c>
      <c r="K13" s="6">
        <v>0</v>
      </c>
    </row>
    <row r="14" spans="1:11" x14ac:dyDescent="0.25">
      <c r="A14" s="34" t="s">
        <v>23</v>
      </c>
      <c r="B14" s="3">
        <v>9</v>
      </c>
      <c r="C14" s="2" t="s">
        <v>27</v>
      </c>
      <c r="D14" s="2">
        <v>3</v>
      </c>
      <c r="E14" s="2" t="s">
        <v>30</v>
      </c>
      <c r="F14" s="8">
        <v>118</v>
      </c>
      <c r="G14" s="24">
        <f t="shared" si="0"/>
        <v>472</v>
      </c>
      <c r="H14" s="7">
        <v>30</v>
      </c>
      <c r="I14" s="7">
        <v>80</v>
      </c>
      <c r="J14" s="7">
        <v>8</v>
      </c>
      <c r="K14" s="6">
        <v>0</v>
      </c>
    </row>
    <row r="15" spans="1:11" ht="30" x14ac:dyDescent="0.25">
      <c r="A15" s="47" t="s">
        <v>31</v>
      </c>
      <c r="B15" s="48">
        <v>24</v>
      </c>
      <c r="C15" s="2" t="s">
        <v>32</v>
      </c>
      <c r="D15" s="2">
        <v>1</v>
      </c>
      <c r="E15" s="2" t="s">
        <v>33</v>
      </c>
      <c r="F15" s="8">
        <v>64</v>
      </c>
      <c r="G15" s="24">
        <f t="shared" ref="G15:G36" si="1">F15*4</f>
        <v>256</v>
      </c>
      <c r="H15" s="7">
        <v>30</v>
      </c>
      <c r="I15" s="7">
        <v>17</v>
      </c>
      <c r="J15" s="7">
        <v>0</v>
      </c>
      <c r="K15" s="6">
        <v>17</v>
      </c>
    </row>
    <row r="16" spans="1:11" ht="30" x14ac:dyDescent="0.25">
      <c r="A16" s="47" t="s">
        <v>31</v>
      </c>
      <c r="B16" s="48">
        <v>24</v>
      </c>
      <c r="C16" s="2" t="s">
        <v>32</v>
      </c>
      <c r="D16" s="2">
        <v>2</v>
      </c>
      <c r="E16" s="2" t="s">
        <v>34</v>
      </c>
      <c r="F16" s="8">
        <v>65</v>
      </c>
      <c r="G16" s="24">
        <f t="shared" si="1"/>
        <v>260</v>
      </c>
      <c r="H16" s="7">
        <v>30</v>
      </c>
      <c r="I16" s="7">
        <v>20</v>
      </c>
      <c r="J16" s="7">
        <v>4</v>
      </c>
      <c r="K16" s="6">
        <v>11</v>
      </c>
    </row>
    <row r="17" spans="1:11" ht="30" x14ac:dyDescent="0.25">
      <c r="A17" s="47" t="s">
        <v>31</v>
      </c>
      <c r="B17" s="48">
        <v>24</v>
      </c>
      <c r="C17" s="2" t="s">
        <v>32</v>
      </c>
      <c r="D17" s="2">
        <v>3</v>
      </c>
      <c r="E17" s="2" t="s">
        <v>35</v>
      </c>
      <c r="F17" s="8">
        <v>15</v>
      </c>
      <c r="G17" s="24">
        <f t="shared" si="1"/>
        <v>60</v>
      </c>
      <c r="H17" s="7">
        <v>0</v>
      </c>
      <c r="I17" s="7">
        <v>0</v>
      </c>
      <c r="J17" s="7">
        <v>0</v>
      </c>
      <c r="K17" s="6">
        <v>15</v>
      </c>
    </row>
    <row r="18" spans="1:11" ht="30" x14ac:dyDescent="0.25">
      <c r="A18" s="47" t="s">
        <v>31</v>
      </c>
      <c r="B18" s="48">
        <v>26</v>
      </c>
      <c r="C18" s="2" t="s">
        <v>36</v>
      </c>
      <c r="D18" s="2">
        <v>1</v>
      </c>
      <c r="E18" s="2" t="s">
        <v>36</v>
      </c>
      <c r="F18" s="8">
        <v>201</v>
      </c>
      <c r="G18" s="24">
        <f t="shared" si="1"/>
        <v>804</v>
      </c>
      <c r="H18" s="7">
        <v>40</v>
      </c>
      <c r="I18" s="7">
        <v>12</v>
      </c>
      <c r="J18" s="7">
        <v>8</v>
      </c>
      <c r="K18" s="6">
        <v>141</v>
      </c>
    </row>
    <row r="19" spans="1:11" ht="30" x14ac:dyDescent="0.25">
      <c r="A19" s="47" t="s">
        <v>31</v>
      </c>
      <c r="B19" s="48">
        <v>28</v>
      </c>
      <c r="C19" s="2" t="s">
        <v>37</v>
      </c>
      <c r="D19" s="2">
        <v>1</v>
      </c>
      <c r="E19" s="2" t="s">
        <v>38</v>
      </c>
      <c r="F19" s="8">
        <v>39</v>
      </c>
      <c r="G19" s="24">
        <f t="shared" si="1"/>
        <v>156</v>
      </c>
      <c r="H19" s="7">
        <v>30</v>
      </c>
      <c r="I19" s="7">
        <v>2</v>
      </c>
      <c r="J19" s="7">
        <v>0</v>
      </c>
      <c r="K19" s="6">
        <v>7</v>
      </c>
    </row>
    <row r="20" spans="1:11" ht="30" x14ac:dyDescent="0.25">
      <c r="A20" s="47" t="s">
        <v>31</v>
      </c>
      <c r="B20" s="48">
        <v>31</v>
      </c>
      <c r="C20" s="2" t="s">
        <v>39</v>
      </c>
      <c r="D20" s="2">
        <v>1</v>
      </c>
      <c r="E20" s="2" t="s">
        <v>40</v>
      </c>
      <c r="F20" s="8">
        <v>27</v>
      </c>
      <c r="G20" s="24">
        <f t="shared" si="1"/>
        <v>108</v>
      </c>
      <c r="H20" s="7">
        <v>2</v>
      </c>
      <c r="I20" s="7">
        <v>0</v>
      </c>
      <c r="J20" s="7">
        <v>2</v>
      </c>
      <c r="K20" s="6">
        <v>23</v>
      </c>
    </row>
    <row r="21" spans="1:11" ht="30" x14ac:dyDescent="0.25">
      <c r="A21" s="47" t="s">
        <v>31</v>
      </c>
      <c r="B21" s="48">
        <v>31</v>
      </c>
      <c r="C21" s="2" t="s">
        <v>39</v>
      </c>
      <c r="D21" s="2">
        <v>2</v>
      </c>
      <c r="E21" s="2" t="s">
        <v>41</v>
      </c>
      <c r="F21" s="8">
        <v>16</v>
      </c>
      <c r="G21" s="24">
        <f t="shared" si="1"/>
        <v>64</v>
      </c>
      <c r="H21" s="7">
        <v>0</v>
      </c>
      <c r="I21" s="7">
        <v>0</v>
      </c>
      <c r="J21" s="7">
        <v>2</v>
      </c>
      <c r="K21" s="6">
        <v>14</v>
      </c>
    </row>
    <row r="22" spans="1:11" ht="30" x14ac:dyDescent="0.25">
      <c r="A22" s="47" t="s">
        <v>31</v>
      </c>
      <c r="B22" s="48">
        <v>31</v>
      </c>
      <c r="C22" s="2" t="s">
        <v>39</v>
      </c>
      <c r="D22" s="2">
        <v>3</v>
      </c>
      <c r="E22" s="2" t="s">
        <v>42</v>
      </c>
      <c r="F22" s="8">
        <v>37</v>
      </c>
      <c r="G22" s="24">
        <f t="shared" si="1"/>
        <v>148</v>
      </c>
      <c r="H22" s="7">
        <v>10</v>
      </c>
      <c r="I22" s="7">
        <v>2</v>
      </c>
      <c r="J22" s="7">
        <v>2</v>
      </c>
      <c r="K22" s="6">
        <v>23</v>
      </c>
    </row>
    <row r="23" spans="1:11" ht="30" x14ac:dyDescent="0.25">
      <c r="A23" s="47" t="s">
        <v>31</v>
      </c>
      <c r="B23" s="48">
        <v>31</v>
      </c>
      <c r="C23" s="2" t="s">
        <v>39</v>
      </c>
      <c r="D23" s="2">
        <v>4</v>
      </c>
      <c r="E23" s="2" t="s">
        <v>43</v>
      </c>
      <c r="F23" s="8">
        <v>31</v>
      </c>
      <c r="G23" s="24">
        <f t="shared" si="1"/>
        <v>124</v>
      </c>
      <c r="H23" s="7">
        <v>5</v>
      </c>
      <c r="I23" s="7">
        <v>2</v>
      </c>
      <c r="J23" s="7">
        <v>0</v>
      </c>
      <c r="K23" s="6">
        <v>24</v>
      </c>
    </row>
    <row r="24" spans="1:11" ht="30" x14ac:dyDescent="0.25">
      <c r="A24" s="47" t="s">
        <v>31</v>
      </c>
      <c r="B24" s="48">
        <v>32</v>
      </c>
      <c r="C24" s="2" t="s">
        <v>44</v>
      </c>
      <c r="D24" s="2">
        <v>1</v>
      </c>
      <c r="E24" s="2" t="s">
        <v>45</v>
      </c>
      <c r="F24" s="8">
        <v>57</v>
      </c>
      <c r="G24" s="24">
        <f t="shared" si="1"/>
        <v>228</v>
      </c>
      <c r="H24" s="7">
        <v>1</v>
      </c>
      <c r="I24" s="7">
        <v>40</v>
      </c>
      <c r="J24" s="7">
        <v>0</v>
      </c>
      <c r="K24" s="6">
        <v>16</v>
      </c>
    </row>
    <row r="25" spans="1:11" ht="30" x14ac:dyDescent="0.25">
      <c r="A25" s="47" t="s">
        <v>31</v>
      </c>
      <c r="B25" s="48">
        <v>32</v>
      </c>
      <c r="C25" s="2" t="s">
        <v>44</v>
      </c>
      <c r="D25" s="2">
        <v>2</v>
      </c>
      <c r="E25" s="2" t="s">
        <v>46</v>
      </c>
      <c r="F25" s="8">
        <v>22</v>
      </c>
      <c r="G25" s="24">
        <f t="shared" si="1"/>
        <v>88</v>
      </c>
      <c r="H25" s="7">
        <v>1</v>
      </c>
      <c r="I25" s="7">
        <v>2</v>
      </c>
      <c r="J25" s="7">
        <v>0</v>
      </c>
      <c r="K25" s="6">
        <v>19</v>
      </c>
    </row>
    <row r="26" spans="1:11" ht="30" x14ac:dyDescent="0.25">
      <c r="A26" s="47" t="s">
        <v>31</v>
      </c>
      <c r="B26" s="48">
        <v>32</v>
      </c>
      <c r="C26" s="2" t="s">
        <v>44</v>
      </c>
      <c r="D26" s="2">
        <v>3</v>
      </c>
      <c r="E26" s="2" t="s">
        <v>47</v>
      </c>
      <c r="F26" s="8">
        <v>36</v>
      </c>
      <c r="G26" s="24">
        <f t="shared" si="1"/>
        <v>144</v>
      </c>
      <c r="H26" s="7">
        <v>10</v>
      </c>
      <c r="I26" s="7">
        <v>2</v>
      </c>
      <c r="J26" s="7">
        <v>0</v>
      </c>
      <c r="K26" s="6">
        <v>24</v>
      </c>
    </row>
    <row r="27" spans="1:11" ht="30" x14ac:dyDescent="0.25">
      <c r="A27" s="47" t="s">
        <v>31</v>
      </c>
      <c r="B27" s="48">
        <v>33</v>
      </c>
      <c r="C27" s="2" t="s">
        <v>48</v>
      </c>
      <c r="D27" s="2">
        <v>1</v>
      </c>
      <c r="E27" s="2" t="s">
        <v>49</v>
      </c>
      <c r="F27" s="8">
        <v>194</v>
      </c>
      <c r="G27" s="24">
        <f t="shared" si="1"/>
        <v>776</v>
      </c>
      <c r="H27" s="7">
        <v>100</v>
      </c>
      <c r="I27" s="7">
        <v>20</v>
      </c>
      <c r="J27" s="7">
        <v>24</v>
      </c>
      <c r="K27" s="6">
        <v>50</v>
      </c>
    </row>
    <row r="28" spans="1:11" ht="30" x14ac:dyDescent="0.25">
      <c r="A28" s="47" t="s">
        <v>31</v>
      </c>
      <c r="B28" s="48">
        <v>35</v>
      </c>
      <c r="C28" s="2" t="s">
        <v>50</v>
      </c>
      <c r="D28" s="2">
        <v>1</v>
      </c>
      <c r="E28" s="2" t="s">
        <v>51</v>
      </c>
      <c r="F28" s="8">
        <v>40</v>
      </c>
      <c r="G28" s="24">
        <f t="shared" si="1"/>
        <v>160</v>
      </c>
      <c r="H28" s="7">
        <v>30</v>
      </c>
      <c r="I28" s="7">
        <v>0</v>
      </c>
      <c r="J28" s="7">
        <v>0</v>
      </c>
      <c r="K28" s="6">
        <v>10</v>
      </c>
    </row>
    <row r="29" spans="1:11" ht="30" x14ac:dyDescent="0.25">
      <c r="A29" s="47" t="s">
        <v>31</v>
      </c>
      <c r="B29" s="48">
        <v>36</v>
      </c>
      <c r="C29" s="2" t="s">
        <v>52</v>
      </c>
      <c r="D29" s="2">
        <v>1</v>
      </c>
      <c r="E29" s="2" t="s">
        <v>53</v>
      </c>
      <c r="F29" s="8">
        <v>52</v>
      </c>
      <c r="G29" s="24">
        <f t="shared" si="1"/>
        <v>208</v>
      </c>
      <c r="H29" s="7">
        <v>30</v>
      </c>
      <c r="I29" s="7">
        <v>12</v>
      </c>
      <c r="J29" s="7">
        <v>3</v>
      </c>
      <c r="K29" s="6">
        <v>7</v>
      </c>
    </row>
    <row r="30" spans="1:11" ht="30" x14ac:dyDescent="0.25">
      <c r="A30" s="47" t="s">
        <v>31</v>
      </c>
      <c r="B30" s="48">
        <v>36</v>
      </c>
      <c r="C30" s="2" t="s">
        <v>52</v>
      </c>
      <c r="D30" s="2">
        <v>2</v>
      </c>
      <c r="E30" s="2" t="s">
        <v>54</v>
      </c>
      <c r="F30" s="8">
        <v>134</v>
      </c>
      <c r="G30" s="24">
        <f t="shared" si="1"/>
        <v>536</v>
      </c>
      <c r="H30" s="7">
        <v>50</v>
      </c>
      <c r="I30" s="7">
        <v>12</v>
      </c>
      <c r="J30" s="7">
        <v>5</v>
      </c>
      <c r="K30" s="6">
        <v>67</v>
      </c>
    </row>
    <row r="31" spans="1:11" ht="30" x14ac:dyDescent="0.25">
      <c r="A31" s="47" t="s">
        <v>31</v>
      </c>
      <c r="B31" s="48">
        <v>36</v>
      </c>
      <c r="C31" s="2" t="s">
        <v>52</v>
      </c>
      <c r="D31" s="2">
        <v>3</v>
      </c>
      <c r="E31" s="2" t="s">
        <v>55</v>
      </c>
      <c r="F31" s="8">
        <v>51</v>
      </c>
      <c r="G31" s="24">
        <f t="shared" si="1"/>
        <v>204</v>
      </c>
      <c r="H31" s="7">
        <v>30</v>
      </c>
      <c r="I31" s="7">
        <v>9</v>
      </c>
      <c r="J31" s="7">
        <v>5</v>
      </c>
      <c r="K31" s="6">
        <v>7</v>
      </c>
    </row>
    <row r="32" spans="1:11" ht="30" x14ac:dyDescent="0.25">
      <c r="A32" s="47" t="s">
        <v>31</v>
      </c>
      <c r="B32" s="48">
        <v>36</v>
      </c>
      <c r="C32" s="2" t="s">
        <v>52</v>
      </c>
      <c r="D32" s="2">
        <v>4</v>
      </c>
      <c r="E32" s="2" t="s">
        <v>56</v>
      </c>
      <c r="F32" s="8">
        <v>110</v>
      </c>
      <c r="G32" s="24">
        <f t="shared" si="1"/>
        <v>440</v>
      </c>
      <c r="H32" s="7">
        <v>50</v>
      </c>
      <c r="I32" s="7">
        <v>10</v>
      </c>
      <c r="J32" s="7">
        <v>3</v>
      </c>
      <c r="K32" s="6">
        <v>47</v>
      </c>
    </row>
    <row r="33" spans="1:11" ht="30" x14ac:dyDescent="0.25">
      <c r="A33" s="47" t="s">
        <v>31</v>
      </c>
      <c r="B33" s="48">
        <v>39</v>
      </c>
      <c r="C33" s="2" t="s">
        <v>48</v>
      </c>
      <c r="D33" s="2">
        <v>1</v>
      </c>
      <c r="E33" s="2" t="s">
        <v>57</v>
      </c>
      <c r="F33" s="8">
        <v>21</v>
      </c>
      <c r="G33" s="24">
        <f t="shared" si="1"/>
        <v>84</v>
      </c>
      <c r="H33" s="7">
        <v>20</v>
      </c>
      <c r="I33" s="7">
        <v>0</v>
      </c>
      <c r="J33" s="7">
        <v>0</v>
      </c>
      <c r="K33" s="6">
        <v>1</v>
      </c>
    </row>
    <row r="34" spans="1:11" ht="30" x14ac:dyDescent="0.25">
      <c r="A34" s="47" t="s">
        <v>31</v>
      </c>
      <c r="B34" s="48">
        <v>40</v>
      </c>
      <c r="C34" s="2" t="s">
        <v>58</v>
      </c>
      <c r="D34" s="2">
        <v>1</v>
      </c>
      <c r="E34" s="2" t="s">
        <v>40</v>
      </c>
      <c r="F34" s="8">
        <v>41</v>
      </c>
      <c r="G34" s="24">
        <f t="shared" si="1"/>
        <v>164</v>
      </c>
      <c r="H34" s="7">
        <v>0</v>
      </c>
      <c r="I34" s="7">
        <v>40</v>
      </c>
      <c r="J34" s="7">
        <v>0</v>
      </c>
      <c r="K34" s="6">
        <v>1</v>
      </c>
    </row>
    <row r="35" spans="1:11" ht="30" x14ac:dyDescent="0.25">
      <c r="A35" s="47" t="s">
        <v>31</v>
      </c>
      <c r="B35" s="48">
        <v>40</v>
      </c>
      <c r="C35" s="2" t="s">
        <v>58</v>
      </c>
      <c r="D35" s="2">
        <v>2</v>
      </c>
      <c r="E35" s="2" t="s">
        <v>59</v>
      </c>
      <c r="F35" s="8">
        <v>11</v>
      </c>
      <c r="G35" s="24">
        <f t="shared" si="1"/>
        <v>44</v>
      </c>
      <c r="H35" s="7">
        <v>10</v>
      </c>
      <c r="I35" s="7">
        <v>0</v>
      </c>
      <c r="J35" s="7">
        <v>0</v>
      </c>
      <c r="K35" s="6">
        <v>1</v>
      </c>
    </row>
    <row r="36" spans="1:11" ht="30" x14ac:dyDescent="0.25">
      <c r="A36" s="47" t="s">
        <v>31</v>
      </c>
      <c r="B36" s="48">
        <v>40</v>
      </c>
      <c r="C36" s="2" t="s">
        <v>58</v>
      </c>
      <c r="D36" s="2">
        <v>3</v>
      </c>
      <c r="E36" s="2" t="s">
        <v>60</v>
      </c>
      <c r="F36" s="8">
        <v>31</v>
      </c>
      <c r="G36" s="24">
        <f t="shared" si="1"/>
        <v>124</v>
      </c>
      <c r="H36" s="7">
        <v>30</v>
      </c>
      <c r="I36" s="7">
        <v>0</v>
      </c>
      <c r="J36" s="7">
        <v>0</v>
      </c>
      <c r="K36" s="6">
        <v>1</v>
      </c>
    </row>
    <row r="37" spans="1:11" x14ac:dyDescent="0.25">
      <c r="A37" s="19"/>
      <c r="B37" s="4"/>
      <c r="C37" s="19"/>
      <c r="D37" s="4"/>
      <c r="E37" s="19"/>
      <c r="F37" s="18">
        <f>SUBTOTAL(9,Tableau1[QUANTITE TOTALE
ESTIMATIVE])</f>
        <v>1592</v>
      </c>
      <c r="G37" s="18">
        <f>SUBTOTAL(9,Tableau1[QUANTITE TOTALE
MAXIMALE
(coefficient 4)])</f>
        <v>6368</v>
      </c>
      <c r="H37" s="18">
        <f>SUBTOTAL(9,Tableau1[C.H.U. DE BREST])</f>
        <v>614</v>
      </c>
      <c r="I37" s="18">
        <f>SUBTOTAL(9,Tableau1[C.H. DES PAYS DE MORLAIX])</f>
        <v>374</v>
      </c>
      <c r="J37" s="18">
        <f>SUBTOTAL(9,Tableau1[C.H. FERDINAND GRALL
(LANDERNEAU)])</f>
        <v>78</v>
      </c>
      <c r="K37" s="18">
        <f>SUBTOTAL(9,Tableau1[ C.H.I. DE CORNOUAILLE
(QUIMPER - CONCARNEAU)])</f>
        <v>526</v>
      </c>
    </row>
  </sheetData>
  <sheetProtection algorithmName="SHA-512" hashValue="xEscrFBOVKAiB7aJGfAqxrOXtgcT7tk/BVQVWG0Ge23v2WUOENqcjRe2Rv7/WdXHd+p1d2ty9BfK4vRZ5herYw==" saltValue="YV3Ahjws17gwunB3OLR9mQ==" spinCount="100000" sheet="1" objects="1" scenarios="1" formatCells="0" formatColumns="0" formatRows="0" sort="0" autoFilter="0"/>
  <protectedRanges>
    <protectedRange algorithmName="SHA-512" hashValue="L+3OoqdJUpGq5vquGJaH8O1bxoyVt/uxfmSO07t6TPecAxvmXskHkwQs59eK2CSTyqp2DBHsp/4g261XTCbuXQ==" saltValue="jdfFGifRY2ccsT4vSbkBFw==" spinCount="100000" sqref="Q38:Y1048576 AD38:AH1048576 A7:J37 L7:L37 K7:K37 A1:J6 AI7:XFC1048576 M7:AH14 A38:O1048576 M15:AH37 K1:XFC6" name="ADMIN"/>
  </protectedRanges>
  <mergeCells count="7">
    <mergeCell ref="A1:G1"/>
    <mergeCell ref="A2:G2"/>
    <mergeCell ref="A5:G5"/>
    <mergeCell ref="A3:G3"/>
    <mergeCell ref="H8:J8"/>
    <mergeCell ref="A8:G8"/>
    <mergeCell ref="A6:G6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36"/>
  <sheetViews>
    <sheetView showGridLines="0" zoomScale="85" zoomScaleNormal="85" workbookViewId="0">
      <pane xSplit="6" ySplit="8" topLeftCell="G24" activePane="bottomRight" state="frozen"/>
      <selection pane="topRight" activeCell="H1" sqref="H1"/>
      <selection pane="bottomLeft" activeCell="A9" sqref="A9"/>
      <selection pane="bottomRight" activeCell="C27" sqref="C27"/>
    </sheetView>
  </sheetViews>
  <sheetFormatPr baseColWidth="10" defaultColWidth="30.7109375" defaultRowHeight="15" outlineLevelCol="1" x14ac:dyDescent="0.25"/>
  <cols>
    <col min="1" max="1" width="26" style="32" customWidth="1" outlineLevel="1"/>
    <col min="2" max="2" width="9.7109375" style="1" bestFit="1" customWidth="1"/>
    <col min="3" max="3" width="60.7109375" style="32" customWidth="1"/>
    <col min="4" max="4" width="15.140625" style="1" bestFit="1" customWidth="1"/>
    <col min="5" max="5" width="60.7109375" style="32" customWidth="1"/>
    <col min="6" max="6" width="30.140625" style="5" bestFit="1" customWidth="1"/>
    <col min="7" max="8" width="30.7109375" style="11"/>
    <col min="9" max="16384" width="30.7109375" style="1"/>
  </cols>
  <sheetData>
    <row r="1" spans="1:8" ht="26.25" x14ac:dyDescent="0.25">
      <c r="A1" s="39" t="s">
        <v>14</v>
      </c>
      <c r="B1" s="39"/>
      <c r="C1" s="39"/>
      <c r="D1" s="39"/>
      <c r="E1" s="39"/>
      <c r="F1" s="39"/>
      <c r="G1" s="12"/>
      <c r="H1" s="12"/>
    </row>
    <row r="2" spans="1:8" ht="23.25" x14ac:dyDescent="0.25">
      <c r="A2" s="40" t="s">
        <v>10</v>
      </c>
      <c r="B2" s="40"/>
      <c r="C2" s="40"/>
      <c r="D2" s="40"/>
      <c r="E2" s="40"/>
      <c r="F2" s="40"/>
      <c r="G2" s="13"/>
      <c r="H2" s="13"/>
    </row>
    <row r="3" spans="1:8" ht="23.25" x14ac:dyDescent="0.25">
      <c r="A3" s="43" t="s">
        <v>21</v>
      </c>
      <c r="B3" s="43"/>
      <c r="C3" s="43"/>
      <c r="D3" s="43"/>
      <c r="E3" s="43"/>
      <c r="F3" s="43"/>
      <c r="G3" s="13"/>
      <c r="H3" s="13"/>
    </row>
    <row r="4" spans="1:8" x14ac:dyDescent="0.25">
      <c r="A4" s="36"/>
      <c r="B4" s="15"/>
      <c r="C4" s="36"/>
      <c r="D4" s="15"/>
      <c r="E4" s="36"/>
      <c r="F4" s="44"/>
    </row>
    <row r="5" spans="1:8" ht="15.75" x14ac:dyDescent="0.25">
      <c r="A5" s="45" t="s">
        <v>13</v>
      </c>
      <c r="B5" s="45"/>
      <c r="C5" s="45"/>
      <c r="D5" s="45"/>
      <c r="E5" s="45"/>
      <c r="F5" s="45"/>
    </row>
    <row r="7" spans="1:8" s="23" customFormat="1" ht="21" x14ac:dyDescent="0.35">
      <c r="A7" s="42" t="s">
        <v>7</v>
      </c>
      <c r="B7" s="42"/>
      <c r="C7" s="42"/>
      <c r="D7" s="42"/>
      <c r="E7" s="42"/>
      <c r="F7" s="42"/>
      <c r="G7" s="41" t="s">
        <v>6</v>
      </c>
      <c r="H7" s="41"/>
    </row>
    <row r="8" spans="1:8" s="4" customFormat="1" ht="30" x14ac:dyDescent="0.25">
      <c r="A8" s="37" t="s">
        <v>5</v>
      </c>
      <c r="B8" s="16" t="s">
        <v>0</v>
      </c>
      <c r="C8" s="21" t="s">
        <v>1</v>
      </c>
      <c r="D8" s="16" t="s">
        <v>2</v>
      </c>
      <c r="E8" s="21" t="s">
        <v>3</v>
      </c>
      <c r="F8" s="17" t="s">
        <v>15</v>
      </c>
      <c r="G8" s="9" t="s">
        <v>8</v>
      </c>
      <c r="H8" s="9" t="s">
        <v>12</v>
      </c>
    </row>
    <row r="9" spans="1:8" x14ac:dyDescent="0.25">
      <c r="A9" s="34" t="s">
        <v>23</v>
      </c>
      <c r="B9" s="3">
        <v>7</v>
      </c>
      <c r="C9" s="2" t="s">
        <v>24</v>
      </c>
      <c r="D9" s="2">
        <v>1</v>
      </c>
      <c r="E9" s="2" t="s">
        <v>25</v>
      </c>
      <c r="F9" s="8">
        <f>+SUM(G9:H9)</f>
        <v>1</v>
      </c>
      <c r="G9" s="7">
        <v>1</v>
      </c>
      <c r="H9" s="7">
        <v>0</v>
      </c>
    </row>
    <row r="10" spans="1:8" x14ac:dyDescent="0.25">
      <c r="A10" s="34" t="s">
        <v>23</v>
      </c>
      <c r="B10" s="3">
        <v>7</v>
      </c>
      <c r="C10" s="2" t="s">
        <v>24</v>
      </c>
      <c r="D10" s="2">
        <v>2</v>
      </c>
      <c r="E10" s="2" t="s">
        <v>26</v>
      </c>
      <c r="F10" s="8">
        <f>+SUM(G10:H10)</f>
        <v>1</v>
      </c>
      <c r="G10" s="7">
        <v>1</v>
      </c>
      <c r="H10" s="7">
        <v>0</v>
      </c>
    </row>
    <row r="11" spans="1:8" x14ac:dyDescent="0.25">
      <c r="A11" s="34" t="s">
        <v>23</v>
      </c>
      <c r="B11" s="3">
        <v>9</v>
      </c>
      <c r="C11" s="2" t="s">
        <v>27</v>
      </c>
      <c r="D11" s="2">
        <v>1</v>
      </c>
      <c r="E11" s="2" t="s">
        <v>28</v>
      </c>
      <c r="F11" s="8">
        <f>+SUM(G11:H11)</f>
        <v>1</v>
      </c>
      <c r="G11" s="7">
        <v>1</v>
      </c>
      <c r="H11" s="7">
        <v>0</v>
      </c>
    </row>
    <row r="12" spans="1:8" x14ac:dyDescent="0.25">
      <c r="A12" s="34" t="s">
        <v>23</v>
      </c>
      <c r="B12" s="3">
        <v>9</v>
      </c>
      <c r="C12" s="2" t="s">
        <v>27</v>
      </c>
      <c r="D12" s="2">
        <v>2</v>
      </c>
      <c r="E12" s="2" t="s">
        <v>29</v>
      </c>
      <c r="F12" s="8">
        <f>+SUM(G12:H12)</f>
        <v>0</v>
      </c>
      <c r="G12" s="7">
        <v>0</v>
      </c>
      <c r="H12" s="7">
        <v>0</v>
      </c>
    </row>
    <row r="13" spans="1:8" x14ac:dyDescent="0.25">
      <c r="A13" s="35" t="s">
        <v>23</v>
      </c>
      <c r="B13" s="25">
        <v>9</v>
      </c>
      <c r="C13" s="26" t="s">
        <v>27</v>
      </c>
      <c r="D13" s="26">
        <v>3</v>
      </c>
      <c r="E13" s="26" t="s">
        <v>30</v>
      </c>
      <c r="F13" s="27">
        <f>+SUM(G13:H13)</f>
        <v>1</v>
      </c>
      <c r="G13" s="7">
        <v>1</v>
      </c>
      <c r="H13" s="7">
        <v>0</v>
      </c>
    </row>
    <row r="14" spans="1:8" s="4" customFormat="1" ht="30" x14ac:dyDescent="0.25">
      <c r="A14" s="47" t="s">
        <v>31</v>
      </c>
      <c r="B14" s="48">
        <v>24</v>
      </c>
      <c r="C14" s="2" t="s">
        <v>32</v>
      </c>
      <c r="D14" s="2">
        <v>1</v>
      </c>
      <c r="E14" s="2" t="s">
        <v>33</v>
      </c>
      <c r="F14" s="8">
        <f>+SUM(G14:H14)</f>
        <v>1</v>
      </c>
      <c r="G14" s="49">
        <v>1</v>
      </c>
      <c r="H14" s="49">
        <v>0</v>
      </c>
    </row>
    <row r="15" spans="1:8" ht="30" x14ac:dyDescent="0.25">
      <c r="A15" s="47" t="s">
        <v>31</v>
      </c>
      <c r="B15" s="48">
        <v>24</v>
      </c>
      <c r="C15" s="2" t="s">
        <v>32</v>
      </c>
      <c r="D15" s="2">
        <v>2</v>
      </c>
      <c r="E15" s="2" t="s">
        <v>34</v>
      </c>
      <c r="F15" s="8">
        <f>+SUM(G15:H15)</f>
        <v>1</v>
      </c>
      <c r="G15" s="49">
        <v>1</v>
      </c>
      <c r="H15" s="49">
        <v>0</v>
      </c>
    </row>
    <row r="16" spans="1:8" ht="30" x14ac:dyDescent="0.25">
      <c r="A16" s="47" t="s">
        <v>31</v>
      </c>
      <c r="B16" s="48">
        <v>24</v>
      </c>
      <c r="C16" s="2" t="s">
        <v>32</v>
      </c>
      <c r="D16" s="2">
        <v>3</v>
      </c>
      <c r="E16" s="2" t="s">
        <v>35</v>
      </c>
      <c r="F16" s="8">
        <f>+SUM(G16:H16)</f>
        <v>0</v>
      </c>
      <c r="G16" s="49">
        <v>0</v>
      </c>
      <c r="H16" s="49">
        <v>0</v>
      </c>
    </row>
    <row r="17" spans="1:8" ht="30" x14ac:dyDescent="0.25">
      <c r="A17" s="47" t="s">
        <v>31</v>
      </c>
      <c r="B17" s="48">
        <v>26</v>
      </c>
      <c r="C17" s="2" t="s">
        <v>36</v>
      </c>
      <c r="D17" s="2">
        <v>1</v>
      </c>
      <c r="E17" s="2" t="s">
        <v>36</v>
      </c>
      <c r="F17" s="8">
        <f>+SUM(G17:H17)</f>
        <v>1</v>
      </c>
      <c r="G17" s="49">
        <v>1</v>
      </c>
      <c r="H17" s="49">
        <v>0</v>
      </c>
    </row>
    <row r="18" spans="1:8" ht="30" x14ac:dyDescent="0.25">
      <c r="A18" s="47" t="s">
        <v>31</v>
      </c>
      <c r="B18" s="48">
        <v>28</v>
      </c>
      <c r="C18" s="2" t="s">
        <v>37</v>
      </c>
      <c r="D18" s="2">
        <v>1</v>
      </c>
      <c r="E18" s="2" t="s">
        <v>38</v>
      </c>
      <c r="F18" s="8">
        <f>+SUM(G18:H18)</f>
        <v>1</v>
      </c>
      <c r="G18" s="49">
        <v>1</v>
      </c>
      <c r="H18" s="49">
        <v>0</v>
      </c>
    </row>
    <row r="19" spans="1:8" ht="30" x14ac:dyDescent="0.25">
      <c r="A19" s="47" t="s">
        <v>31</v>
      </c>
      <c r="B19" s="48">
        <v>31</v>
      </c>
      <c r="C19" s="2" t="s">
        <v>39</v>
      </c>
      <c r="D19" s="2">
        <v>1</v>
      </c>
      <c r="E19" s="2" t="s">
        <v>40</v>
      </c>
      <c r="F19" s="8">
        <f>+SUM(G19:H19)</f>
        <v>1</v>
      </c>
      <c r="G19" s="49">
        <v>1</v>
      </c>
      <c r="H19" s="49">
        <v>0</v>
      </c>
    </row>
    <row r="20" spans="1:8" ht="30" x14ac:dyDescent="0.25">
      <c r="A20" s="47" t="s">
        <v>31</v>
      </c>
      <c r="B20" s="48">
        <v>31</v>
      </c>
      <c r="C20" s="2" t="s">
        <v>39</v>
      </c>
      <c r="D20" s="2">
        <v>2</v>
      </c>
      <c r="E20" s="2" t="s">
        <v>41</v>
      </c>
      <c r="F20" s="8">
        <f>+SUM(G20:H20)</f>
        <v>0</v>
      </c>
      <c r="G20" s="49">
        <v>0</v>
      </c>
      <c r="H20" s="49">
        <v>0</v>
      </c>
    </row>
    <row r="21" spans="1:8" ht="30" x14ac:dyDescent="0.25">
      <c r="A21" s="47" t="s">
        <v>31</v>
      </c>
      <c r="B21" s="48">
        <v>31</v>
      </c>
      <c r="C21" s="2" t="s">
        <v>39</v>
      </c>
      <c r="D21" s="2">
        <v>3</v>
      </c>
      <c r="E21" s="2" t="s">
        <v>42</v>
      </c>
      <c r="F21" s="8">
        <f>+SUM(G21:H21)</f>
        <v>1</v>
      </c>
      <c r="G21" s="49">
        <v>1</v>
      </c>
      <c r="H21" s="49">
        <v>0</v>
      </c>
    </row>
    <row r="22" spans="1:8" ht="30" x14ac:dyDescent="0.25">
      <c r="A22" s="47" t="s">
        <v>31</v>
      </c>
      <c r="B22" s="48">
        <v>31</v>
      </c>
      <c r="C22" s="2" t="s">
        <v>39</v>
      </c>
      <c r="D22" s="2">
        <v>4</v>
      </c>
      <c r="E22" s="2" t="s">
        <v>43</v>
      </c>
      <c r="F22" s="8">
        <f>+SUM(G22:H22)</f>
        <v>1</v>
      </c>
      <c r="G22" s="49">
        <v>1</v>
      </c>
      <c r="H22" s="49">
        <v>0</v>
      </c>
    </row>
    <row r="23" spans="1:8" ht="30" x14ac:dyDescent="0.25">
      <c r="A23" s="47" t="s">
        <v>31</v>
      </c>
      <c r="B23" s="48">
        <v>32</v>
      </c>
      <c r="C23" s="2" t="s">
        <v>44</v>
      </c>
      <c r="D23" s="2">
        <v>1</v>
      </c>
      <c r="E23" s="2" t="s">
        <v>45</v>
      </c>
      <c r="F23" s="8">
        <f>+SUM(G23:H23)</f>
        <v>1</v>
      </c>
      <c r="G23" s="49">
        <v>1</v>
      </c>
      <c r="H23" s="49">
        <v>0</v>
      </c>
    </row>
    <row r="24" spans="1:8" ht="30" x14ac:dyDescent="0.25">
      <c r="A24" s="47" t="s">
        <v>31</v>
      </c>
      <c r="B24" s="48">
        <v>32</v>
      </c>
      <c r="C24" s="2" t="s">
        <v>44</v>
      </c>
      <c r="D24" s="2">
        <v>2</v>
      </c>
      <c r="E24" s="2" t="s">
        <v>46</v>
      </c>
      <c r="F24" s="8">
        <f>+SUM(G24:H24)</f>
        <v>1</v>
      </c>
      <c r="G24" s="49">
        <v>1</v>
      </c>
      <c r="H24" s="49">
        <v>0</v>
      </c>
    </row>
    <row r="25" spans="1:8" ht="30" x14ac:dyDescent="0.25">
      <c r="A25" s="47" t="s">
        <v>31</v>
      </c>
      <c r="B25" s="48">
        <v>32</v>
      </c>
      <c r="C25" s="2" t="s">
        <v>44</v>
      </c>
      <c r="D25" s="2">
        <v>3</v>
      </c>
      <c r="E25" s="2" t="s">
        <v>47</v>
      </c>
      <c r="F25" s="8">
        <f>+SUM(G25:H25)</f>
        <v>1</v>
      </c>
      <c r="G25" s="49">
        <v>1</v>
      </c>
      <c r="H25" s="49">
        <v>0</v>
      </c>
    </row>
    <row r="26" spans="1:8" ht="30" x14ac:dyDescent="0.25">
      <c r="A26" s="47" t="s">
        <v>31</v>
      </c>
      <c r="B26" s="48">
        <v>33</v>
      </c>
      <c r="C26" s="2" t="s">
        <v>48</v>
      </c>
      <c r="D26" s="2">
        <v>1</v>
      </c>
      <c r="E26" s="2" t="s">
        <v>49</v>
      </c>
      <c r="F26" s="8">
        <f>+SUM(G26:H26)</f>
        <v>1</v>
      </c>
      <c r="G26" s="49">
        <v>1</v>
      </c>
      <c r="H26" s="49">
        <v>0</v>
      </c>
    </row>
    <row r="27" spans="1:8" ht="30" x14ac:dyDescent="0.25">
      <c r="A27" s="47" t="s">
        <v>31</v>
      </c>
      <c r="B27" s="48">
        <v>35</v>
      </c>
      <c r="C27" s="2" t="s">
        <v>50</v>
      </c>
      <c r="D27" s="2">
        <v>1</v>
      </c>
      <c r="E27" s="2" t="s">
        <v>51</v>
      </c>
      <c r="F27" s="8">
        <f>+SUM(G27:H27)</f>
        <v>1</v>
      </c>
      <c r="G27" s="49">
        <v>1</v>
      </c>
      <c r="H27" s="49">
        <v>0</v>
      </c>
    </row>
    <row r="28" spans="1:8" ht="30" x14ac:dyDescent="0.25">
      <c r="A28" s="47" t="s">
        <v>31</v>
      </c>
      <c r="B28" s="48">
        <v>36</v>
      </c>
      <c r="C28" s="2" t="s">
        <v>52</v>
      </c>
      <c r="D28" s="2">
        <v>1</v>
      </c>
      <c r="E28" s="2" t="s">
        <v>53</v>
      </c>
      <c r="F28" s="8">
        <f>+SUM(G28:H28)</f>
        <v>1</v>
      </c>
      <c r="G28" s="49">
        <v>1</v>
      </c>
      <c r="H28" s="49">
        <v>0</v>
      </c>
    </row>
    <row r="29" spans="1:8" ht="30" x14ac:dyDescent="0.25">
      <c r="A29" s="47" t="s">
        <v>31</v>
      </c>
      <c r="B29" s="48">
        <v>36</v>
      </c>
      <c r="C29" s="2" t="s">
        <v>52</v>
      </c>
      <c r="D29" s="2">
        <v>2</v>
      </c>
      <c r="E29" s="2" t="s">
        <v>54</v>
      </c>
      <c r="F29" s="8">
        <f>+SUM(G29:H29)</f>
        <v>1</v>
      </c>
      <c r="G29" s="49">
        <v>1</v>
      </c>
      <c r="H29" s="49">
        <v>0</v>
      </c>
    </row>
    <row r="30" spans="1:8" ht="30" x14ac:dyDescent="0.25">
      <c r="A30" s="47" t="s">
        <v>31</v>
      </c>
      <c r="B30" s="48">
        <v>36</v>
      </c>
      <c r="C30" s="2" t="s">
        <v>52</v>
      </c>
      <c r="D30" s="2">
        <v>3</v>
      </c>
      <c r="E30" s="2" t="s">
        <v>55</v>
      </c>
      <c r="F30" s="8">
        <f>+SUM(G30:H30)</f>
        <v>1</v>
      </c>
      <c r="G30" s="49">
        <v>1</v>
      </c>
      <c r="H30" s="49">
        <v>0</v>
      </c>
    </row>
    <row r="31" spans="1:8" ht="30" x14ac:dyDescent="0.25">
      <c r="A31" s="47" t="s">
        <v>31</v>
      </c>
      <c r="B31" s="48">
        <v>36</v>
      </c>
      <c r="C31" s="2" t="s">
        <v>52</v>
      </c>
      <c r="D31" s="2">
        <v>4</v>
      </c>
      <c r="E31" s="2" t="s">
        <v>56</v>
      </c>
      <c r="F31" s="8">
        <f>+SUM(G31:H31)</f>
        <v>1</v>
      </c>
      <c r="G31" s="49">
        <v>1</v>
      </c>
      <c r="H31" s="49">
        <v>0</v>
      </c>
    </row>
    <row r="32" spans="1:8" ht="30" x14ac:dyDescent="0.25">
      <c r="A32" s="47" t="s">
        <v>31</v>
      </c>
      <c r="B32" s="48">
        <v>39</v>
      </c>
      <c r="C32" s="2" t="s">
        <v>48</v>
      </c>
      <c r="D32" s="2">
        <v>1</v>
      </c>
      <c r="E32" s="2" t="s">
        <v>57</v>
      </c>
      <c r="F32" s="8">
        <f>+SUM(G32:H32)</f>
        <v>3</v>
      </c>
      <c r="G32" s="49">
        <v>1</v>
      </c>
      <c r="H32" s="49">
        <v>2</v>
      </c>
    </row>
    <row r="33" spans="1:8" ht="30" x14ac:dyDescent="0.25">
      <c r="A33" s="47" t="s">
        <v>31</v>
      </c>
      <c r="B33" s="48">
        <v>40</v>
      </c>
      <c r="C33" s="2" t="s">
        <v>58</v>
      </c>
      <c r="D33" s="2">
        <v>1</v>
      </c>
      <c r="E33" s="2" t="s">
        <v>40</v>
      </c>
      <c r="F33" s="8">
        <f>+SUM(G33:H33)</f>
        <v>0</v>
      </c>
      <c r="G33" s="49">
        <v>0</v>
      </c>
      <c r="H33" s="49">
        <v>0</v>
      </c>
    </row>
    <row r="34" spans="1:8" ht="30" x14ac:dyDescent="0.25">
      <c r="A34" s="47" t="s">
        <v>31</v>
      </c>
      <c r="B34" s="48">
        <v>40</v>
      </c>
      <c r="C34" s="2" t="s">
        <v>58</v>
      </c>
      <c r="D34" s="2">
        <v>2</v>
      </c>
      <c r="E34" s="2" t="s">
        <v>59</v>
      </c>
      <c r="F34" s="8">
        <f>+SUM(G34:H34)</f>
        <v>1</v>
      </c>
      <c r="G34" s="49">
        <v>1</v>
      </c>
      <c r="H34" s="49">
        <v>0</v>
      </c>
    </row>
    <row r="35" spans="1:8" ht="30" x14ac:dyDescent="0.25">
      <c r="A35" s="47" t="s">
        <v>31</v>
      </c>
      <c r="B35" s="48">
        <v>40</v>
      </c>
      <c r="C35" s="2" t="s">
        <v>58</v>
      </c>
      <c r="D35" s="2">
        <v>3</v>
      </c>
      <c r="E35" s="2" t="s">
        <v>60</v>
      </c>
      <c r="F35" s="8">
        <f>+SUM(G35:H35)</f>
        <v>1</v>
      </c>
      <c r="G35" s="49">
        <v>1</v>
      </c>
      <c r="H35" s="49">
        <v>0</v>
      </c>
    </row>
    <row r="36" spans="1:8" x14ac:dyDescent="0.25">
      <c r="A36" s="19"/>
      <c r="B36" s="4"/>
      <c r="C36" s="19"/>
      <c r="D36" s="4"/>
      <c r="E36" s="19"/>
      <c r="F36" s="18">
        <f>SUBTOTAL(9,Tableau2[TOTAL
SPECIMENS/ECHANTILLONS])</f>
        <v>25</v>
      </c>
      <c r="G36" s="18">
        <f>SUBTOTAL(9,Tableau2[C.H.U. DE BREST])</f>
        <v>23</v>
      </c>
      <c r="H36" s="18">
        <f>SUBTOTAL(9,Tableau2[C.H. FERDINAND GRALL
(LANDERNEAU)])</f>
        <v>2</v>
      </c>
    </row>
  </sheetData>
  <sheetProtection algorithmName="SHA-512" hashValue="FvEgGEzcaKnnTjNn51aceDihxuRjYy3X0FXwfN2rCkNt+f4ZVygzVNc+NSbcAd5oAVDNdJz4b9Z25Z4q/RVd4Q==" saltValue="t+N3iKFpW+OFZcdS2JvGtQ==" spinCount="100000" sheet="1" objects="1" scenarios="1" formatCells="0" formatColumns="0" formatRows="0" sort="0" autoFilter="0"/>
  <protectedRanges>
    <protectedRange algorithmName="SHA-512" hashValue="VsoLg+jtwPx7EbVSXvh0frLpgzPISoSpjDJ/DG9uuLHaU486gi+d/48yLXK2zMbd0O5Gv3l3N0HqMvgky7MCXw==" saltValue="4Ppghu9F65D4/sal7vQ15Q==" spinCount="100000" sqref="A7:F13 A36:H1048576 H1:H5 I1:XFD1048576 A14:F35 A1:G5 A6:H6" name="ADMIN"/>
    <protectedRange algorithmName="SHA-512" hashValue="L+3OoqdJUpGq5vquGJaH8O1bxoyVt/uxfmSO07t6TPecAxvmXskHkwQs59eK2CSTyqp2DBHsp/4g261XTCbuXQ==" saltValue="jdfFGifRY2ccsT4vSbkBFw==" spinCount="100000" sqref="G8:H35 H7 G7" name="ADMIN_2"/>
  </protectedRanges>
  <mergeCells count="6">
    <mergeCell ref="A1:F1"/>
    <mergeCell ref="A2:F2"/>
    <mergeCell ref="A3:F3"/>
    <mergeCell ref="A7:F7"/>
    <mergeCell ref="A5:F5"/>
    <mergeCell ref="G7:H7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E20"/>
  <sheetViews>
    <sheetView showGridLines="0" zoomScale="85" zoomScaleNormal="85" workbookViewId="0">
      <pane ySplit="7" topLeftCell="A8" activePane="bottomLeft" state="frozen"/>
      <selection pane="bottomLeft" activeCell="C10" sqref="C10"/>
    </sheetView>
  </sheetViews>
  <sheetFormatPr baseColWidth="10" defaultRowHeight="15" outlineLevelCol="1" x14ac:dyDescent="0.25"/>
  <cols>
    <col min="1" max="1" width="25.85546875" style="32" customWidth="1" outlineLevel="1"/>
    <col min="2" max="2" width="9.7109375" style="1" bestFit="1" customWidth="1"/>
    <col min="3" max="3" width="60.7109375" style="32" customWidth="1"/>
    <col min="4" max="5" width="22.28515625" style="5" bestFit="1" customWidth="1"/>
    <col min="6" max="16384" width="11.42578125" style="1"/>
  </cols>
  <sheetData>
    <row r="1" spans="1:5" ht="26.25" x14ac:dyDescent="0.25">
      <c r="A1" s="39" t="s">
        <v>18</v>
      </c>
      <c r="B1" s="39"/>
      <c r="C1" s="39"/>
      <c r="D1" s="39"/>
      <c r="E1" s="39"/>
    </row>
    <row r="2" spans="1:5" ht="23.25" x14ac:dyDescent="0.25">
      <c r="A2" s="40" t="s">
        <v>10</v>
      </c>
      <c r="B2" s="40"/>
      <c r="C2" s="40"/>
      <c r="D2" s="40"/>
      <c r="E2" s="40"/>
    </row>
    <row r="3" spans="1:5" ht="15.75" x14ac:dyDescent="0.25">
      <c r="A3" s="43" t="s">
        <v>21</v>
      </c>
      <c r="B3" s="43"/>
      <c r="C3" s="43"/>
      <c r="D3" s="43"/>
      <c r="E3" s="43"/>
    </row>
    <row r="4" spans="1:5" x14ac:dyDescent="0.25">
      <c r="A4" s="36"/>
      <c r="B4" s="15"/>
      <c r="C4" s="36"/>
      <c r="D4" s="44"/>
      <c r="E4" s="44"/>
    </row>
    <row r="5" spans="1:5" s="15" customFormat="1" ht="15.75" x14ac:dyDescent="0.25">
      <c r="A5" s="45" t="s">
        <v>16</v>
      </c>
      <c r="B5" s="45"/>
      <c r="C5" s="45"/>
      <c r="D5" s="45"/>
      <c r="E5" s="45"/>
    </row>
    <row r="6" spans="1:5" x14ac:dyDescent="0.25">
      <c r="A6" s="36"/>
      <c r="B6" s="15"/>
      <c r="C6" s="36"/>
      <c r="D6" s="44"/>
      <c r="E6" s="44"/>
    </row>
    <row r="7" spans="1:5" s="19" customFormat="1" ht="45" x14ac:dyDescent="0.25">
      <c r="A7" s="28" t="s">
        <v>5</v>
      </c>
      <c r="B7" s="29" t="s">
        <v>0</v>
      </c>
      <c r="C7" s="29" t="s">
        <v>1</v>
      </c>
      <c r="D7" s="30" t="s">
        <v>4</v>
      </c>
      <c r="E7" s="52" t="s">
        <v>11</v>
      </c>
    </row>
    <row r="8" spans="1:5" x14ac:dyDescent="0.25">
      <c r="A8" s="34" t="s">
        <v>61</v>
      </c>
      <c r="B8" s="3">
        <v>7</v>
      </c>
      <c r="C8" s="2" t="s">
        <v>24</v>
      </c>
      <c r="D8" s="8">
        <f>SUMIFS(QUANTITES!F:F,QUANTITES!B:B,LOTS!B8)</f>
        <v>47</v>
      </c>
      <c r="E8" s="50">
        <f t="shared" ref="E8:E13" si="0">D8*4</f>
        <v>188</v>
      </c>
    </row>
    <row r="9" spans="1:5" x14ac:dyDescent="0.25">
      <c r="A9" s="34" t="s">
        <v>61</v>
      </c>
      <c r="B9" s="3">
        <v>9</v>
      </c>
      <c r="C9" s="2" t="s">
        <v>27</v>
      </c>
      <c r="D9" s="8">
        <f>SUMIFS(QUANTITES!F:F,QUANTITES!B:B,LOTS!B9)</f>
        <v>250</v>
      </c>
      <c r="E9" s="50">
        <f t="shared" si="0"/>
        <v>1000</v>
      </c>
    </row>
    <row r="10" spans="1:5" ht="30" x14ac:dyDescent="0.25">
      <c r="A10" s="34" t="s">
        <v>31</v>
      </c>
      <c r="B10" s="3">
        <v>24</v>
      </c>
      <c r="C10" s="2" t="s">
        <v>32</v>
      </c>
      <c r="D10" s="8">
        <f>SUMIFS(QUANTITES!F:F,QUANTITES!B:B,LOTS!B10)</f>
        <v>144</v>
      </c>
      <c r="E10" s="50">
        <f t="shared" si="0"/>
        <v>576</v>
      </c>
    </row>
    <row r="11" spans="1:5" ht="30" x14ac:dyDescent="0.25">
      <c r="A11" s="34" t="s">
        <v>31</v>
      </c>
      <c r="B11" s="3">
        <v>26</v>
      </c>
      <c r="C11" s="2" t="s">
        <v>36</v>
      </c>
      <c r="D11" s="8">
        <f>SUMIFS(QUANTITES!F:F,QUANTITES!B:B,LOTS!B11)</f>
        <v>201</v>
      </c>
      <c r="E11" s="50">
        <f t="shared" si="0"/>
        <v>804</v>
      </c>
    </row>
    <row r="12" spans="1:5" ht="30" x14ac:dyDescent="0.25">
      <c r="A12" s="34" t="s">
        <v>31</v>
      </c>
      <c r="B12" s="3">
        <v>28</v>
      </c>
      <c r="C12" s="2" t="s">
        <v>37</v>
      </c>
      <c r="D12" s="8">
        <f>SUMIFS(QUANTITES!F:F,QUANTITES!B:B,LOTS!B12)</f>
        <v>39</v>
      </c>
      <c r="E12" s="50">
        <f t="shared" si="0"/>
        <v>156</v>
      </c>
    </row>
    <row r="13" spans="1:5" ht="30" x14ac:dyDescent="0.25">
      <c r="A13" s="35" t="s">
        <v>31</v>
      </c>
      <c r="B13" s="25">
        <v>31</v>
      </c>
      <c r="C13" s="26" t="s">
        <v>39</v>
      </c>
      <c r="D13" s="27">
        <f>SUMIFS(QUANTITES!F:F,QUANTITES!B:B,LOTS!B13)</f>
        <v>111</v>
      </c>
      <c r="E13" s="51">
        <f t="shared" si="0"/>
        <v>444</v>
      </c>
    </row>
    <row r="14" spans="1:5" s="4" customFormat="1" ht="30" x14ac:dyDescent="0.25">
      <c r="A14" s="47" t="s">
        <v>31</v>
      </c>
      <c r="B14" s="48">
        <v>32</v>
      </c>
      <c r="C14" s="2" t="s">
        <v>44</v>
      </c>
      <c r="D14" s="8">
        <f>SUMIFS(QUANTITES!F:F,QUANTITES!B:B,LOTS!B14)</f>
        <v>115</v>
      </c>
      <c r="E14" s="50">
        <f t="shared" ref="E14:E19" si="1">D14*4</f>
        <v>460</v>
      </c>
    </row>
    <row r="15" spans="1:5" ht="30" x14ac:dyDescent="0.25">
      <c r="A15" s="47" t="s">
        <v>31</v>
      </c>
      <c r="B15" s="48">
        <v>33</v>
      </c>
      <c r="C15" s="2" t="s">
        <v>48</v>
      </c>
      <c r="D15" s="8">
        <f>SUMIFS(QUANTITES!F:F,QUANTITES!B:B,LOTS!B15)</f>
        <v>194</v>
      </c>
      <c r="E15" s="50">
        <f t="shared" si="1"/>
        <v>776</v>
      </c>
    </row>
    <row r="16" spans="1:5" ht="30" x14ac:dyDescent="0.25">
      <c r="A16" s="47" t="s">
        <v>31</v>
      </c>
      <c r="B16" s="48">
        <v>35</v>
      </c>
      <c r="C16" s="2" t="s">
        <v>50</v>
      </c>
      <c r="D16" s="8">
        <f>SUMIFS(QUANTITES!F:F,QUANTITES!B:B,LOTS!B16)</f>
        <v>40</v>
      </c>
      <c r="E16" s="50">
        <f t="shared" si="1"/>
        <v>160</v>
      </c>
    </row>
    <row r="17" spans="1:5" ht="30" x14ac:dyDescent="0.25">
      <c r="A17" s="47" t="s">
        <v>31</v>
      </c>
      <c r="B17" s="48">
        <v>36</v>
      </c>
      <c r="C17" s="2" t="s">
        <v>52</v>
      </c>
      <c r="D17" s="8">
        <f>SUMIFS(QUANTITES!F:F,QUANTITES!B:B,LOTS!B17)</f>
        <v>347</v>
      </c>
      <c r="E17" s="50">
        <f t="shared" si="1"/>
        <v>1388</v>
      </c>
    </row>
    <row r="18" spans="1:5" ht="30" x14ac:dyDescent="0.25">
      <c r="A18" s="47" t="s">
        <v>31</v>
      </c>
      <c r="B18" s="48">
        <v>39</v>
      </c>
      <c r="C18" s="2" t="s">
        <v>48</v>
      </c>
      <c r="D18" s="8">
        <f>SUMIFS(QUANTITES!F:F,QUANTITES!B:B,LOTS!B18)</f>
        <v>21</v>
      </c>
      <c r="E18" s="50">
        <f t="shared" si="1"/>
        <v>84</v>
      </c>
    </row>
    <row r="19" spans="1:5" ht="30" x14ac:dyDescent="0.25">
      <c r="A19" s="47" t="s">
        <v>31</v>
      </c>
      <c r="B19" s="48">
        <v>40</v>
      </c>
      <c r="C19" s="2" t="s">
        <v>58</v>
      </c>
      <c r="D19" s="8">
        <f>SUMIFS(QUANTITES!F:F,QUANTITES!B:B,LOTS!B19)</f>
        <v>83</v>
      </c>
      <c r="E19" s="50">
        <f t="shared" si="1"/>
        <v>332</v>
      </c>
    </row>
    <row r="20" spans="1:5" x14ac:dyDescent="0.25">
      <c r="A20" s="19"/>
      <c r="B20" s="4"/>
      <c r="C20" s="19"/>
      <c r="D20" s="18">
        <f>SUBTOTAL(9,Tableau3[QUANTITE TOTALE
ESTIMATIVE])</f>
        <v>1592</v>
      </c>
      <c r="E20" s="18">
        <f>SUBTOTAL(9,Tableau3[QUANTITE TOTALE
MAXIMALE
(coefficient 4)])</f>
        <v>6368</v>
      </c>
    </row>
  </sheetData>
  <sheetProtection algorithmName="SHA-512" hashValue="6zghsTonAryy1/swa36Gla9JDaSmE5h9hS38zzJ4wFYyw+mQa1ATJxuyvsZL6pNE4UHxCB/obGTZ3rIm8zS12w==" saltValue="ci0e6NW0FaibdJueCAGxqQ==" spinCount="100000" sheet="1" objects="1" scenarios="1" formatCells="0" formatColumns="0" formatRows="0" sort="0" autoFilter="0"/>
  <protectedRanges>
    <protectedRange algorithmName="SHA-512" hashValue="0ocYbuULVL7HEZdGlKYE334mJt/zbE4VOu49DvJfHRwf2hvBLlpAg91qEk+AgGd30/E8gYT12GjTATq1UR3eVQ==" saltValue="U6Q1PESzlfhJK8YDPbiWSQ==" spinCount="100000" sqref="A6:E1048576 A1:E5 F1:XFD1048576" name="ADMIN"/>
  </protectedRanges>
  <mergeCells count="4">
    <mergeCell ref="A1:E1"/>
    <mergeCell ref="A2:E2"/>
    <mergeCell ref="A3:E3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2024-02-09T14:37:26Z</cp:lastPrinted>
  <dcterms:created xsi:type="dcterms:W3CDTF">2023-01-25T10:16:38Z</dcterms:created>
  <dcterms:modified xsi:type="dcterms:W3CDTF">2025-12-22T09:48:43Z</dcterms:modified>
</cp:coreProperties>
</file>